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<sst xmlns="http://schemas.openxmlformats.org/spreadsheetml/2006/main" count="1995" uniqueCount="692">
  <si>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</si>
  <si>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</si>
  <si>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</si>
  <si>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</si>
  <si>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</si>
  <si>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</si>
  <si>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</si>
  <si>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</si>
  <si>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</si>
  <si>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</si>
  <si>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</si>
  <si>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</si>
  <si>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</si>
  <si>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</si>
  <si>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</si>
  <si>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</si>
  <si>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</si>
  <si>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</si>
  <si>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</si>
  <si>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</si>
  <si>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</si>
  <si>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</si>
  <si>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</si>
  <si>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</si>
  <si>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</si>
  <si>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</si>
  <si>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</si>
  <si>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</si>
  <si>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</si>
  <si>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</si>
  <si>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</si>
  <si>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</si>
  <si>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</si>
  <si>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</si>
  <si>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</si>
  <si>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</si>
  <si>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</si>
  <si>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</si>
  <si>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</si>
  <si>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</si>
  <si>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</si>
  <si>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</si>
  <si>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</si>
  <si>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</si>
  <si>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</si>
  <si>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</si>
  <si>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</si>
  <si>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</si>
  <si>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</si>
  <si>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</si>
  <si>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</si>
  <si>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</si>
  <si>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</si>
  <si>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</si>
  <si>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</si>
  <si>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</si>
  <si>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</si>
  <si>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</si>
  <si>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</si>
  <si>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</si>
  <si>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</si>
  <si>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</si>
  <si>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</si>
  <si>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</si>
  <si>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</si>
  <si>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</si>
  <si>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</si>
  <si>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</si>
  <si>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</si>
  <si>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</si>
  <si>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</si>
  <si>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</si>
  <si>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</si>
  <si>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</si>
  <si>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</si>
  <si>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</si>
  <si>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</si>
  <si>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</si>
  <si>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</si>
  <si>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</si>
  <si>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</si>
  <si>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</si>
  <si>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</si>
  <si>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</si>
  <si>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</si>
  <si>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</si>
  <si>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</si>
  <si>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</si>
  <si>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</si>
  <si>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</si>
  <si>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</si>
  <si>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</si>
  <si>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</si>
  <si>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</si>
  <si>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</si>
  <si>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</si>
  <si>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</si>
  <si>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</si>
  <si>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</si>
  <si>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</si>
  <si>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</si>
  <si>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</si>
  <si>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</si>
  <si>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</si>
  <si>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</si>
  <si>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</si>
  <si>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</si>
  <si>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</si>
  <si>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</si>
  <si>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</si>
  <si>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</si>
  <si>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</si>
  <si>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</si>
  <si>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</si>
  <si>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</si>
  <si>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</si>
  <si>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</si>
  <si>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</si>
  <si>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</si>
  <si>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</si>
  <si>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</si>
  <si>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</si>
  <si>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</si>
  <si>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</si>
  <si>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</si>
  <si>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</si>
  <si>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</si>
  <si>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</si>
  <si>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</si>
  <si>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</si>
  <si>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</si>
  <si>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</si>
  <si>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</si>
  <si>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</si>
  <si>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</si>
  <si>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</si>
  <si>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</si>
  <si>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</si>
  <si>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</si>
  <si>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</si>
  <si>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</si>
  <si>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</si>
  <si>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</si>
  <si>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</si>
  <si>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</si>
  <si>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</si>
  <si>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</si>
  <si>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</si>
  <si>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</si>
  <si>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</si>
  <si>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</si>
  <si>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</si>
  <si>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</si>
  <si>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</si>
  <si>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</si>
  <si>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</si>
  <si>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</si>
  <si>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</si>
  <si>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</si>
  <si>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</si>
  <si>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</si>
  <si>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</si>
  <si>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</si>
  <si>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</si>
  <si>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</si>
  <si>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</si>
  <si>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</si>
  <si>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</si>
  <si>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</si>
  <si>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</si>
  <si>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</si>
  <si>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</si>
  <si>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</si>
  <si>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</si>
  <si>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</si>
  <si>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</si>
  <si>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</si>
  <si>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</si>
  <si>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</si>
  <si>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</si>
  <si>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</si>
  <si>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</si>
  <si>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</si>
  <si>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</si>
  <si>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</si>
  <si>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</si>
  <si>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</si>
  <si>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</si>
  <si>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</si>
  <si>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</si>
  <si>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</si>
  <si>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</si>
  <si>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</si>
  <si>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</si>
  <si>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</si>
  <si>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</si>
  <si>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</si>
  <si>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</si>
  <si>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</si>
  <si>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</si>
  <si>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</si>
  <si>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</si>
  <si>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</si>
  <si>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</si>
  <si>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</si>
  <si>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</si>
  <si>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</si>
  <si>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</si>
  <si>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</si>
  <si>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</si>
  <si>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</si>
  <si>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</si>
  <si>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</si>
  <si>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</si>
  <si>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</si>
  <si>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</si>
  <si>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</si>
  <si>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</si>
  <si>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</si>
  <si>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</si>
  <si>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</si>
  <si>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</si>
  <si>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</si>
  <si>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</si>
  <si>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</si>
  <si>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</si>
  <si>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</si>
  <si>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</si>
  <si>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</si>
  <si>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</si>
  <si>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</si>
  <si>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</si>
  <si>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</si>
  <si>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</si>
  <si>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</si>
  <si>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</si>
  <si>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</si>
  <si>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</si>
  <si>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</si>
  <si>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</si>
  <si>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</si>
  <si>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</si>
  <si>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</si>
  <si>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</si>
  <si>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</si>
  <si>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</si>
  <si>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</si>
  <si>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</si>
  <si>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</si>
  <si>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</si>
  <si>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</si>
  <si>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</si>
  <si>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</si>
  <si>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</si>
  <si>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</si>
  <si>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</si>
  <si>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</si>
  <si>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</si>
  <si>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</si>
  <si>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</si>
  <si>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</si>
  <si>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</si>
  <si>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</si>
  <si>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</si>
  <si>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</si>
  <si>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</si>
  <si>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</si>
  <si>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</si>
  <si>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</si>
  <si>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</si>
  <si>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</si>
  <si>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</si>
  <si>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</si>
  <si>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</si>
  <si>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</si>
  <si>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</si>
  <si>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</si>
  <si>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</si>
  <si>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</si>
  <si>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</si>
  <si>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</si>
  <si>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</si>
  <si>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</si>
  <si>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</si>
  <si>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</si>
  <si>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</si>
  <si>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</si>
  <si>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</si>
  <si>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</si>
  <si>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</si>
  <si>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</si>
  <si>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</si>
  <si>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</si>
  <si>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</si>
  <si>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</si>
  <si>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</si>
  <si>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</si>
  <si>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</si>
  <si>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</si>
  <si>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</si>
  <si>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</si>
  <si>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</si>
  <si>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</si>
  <si>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</si>
  <si>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</si>
  <si>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</si>
  <si>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</si>
  <si>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</si>
  <si>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</si>
  <si>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</si>
  <si>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</si>
  <si>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</si>
  <si>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</si>
  <si>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</si>
  <si>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</si>
  <si>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</si>
  <si>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</si>
  <si>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</si>
  <si>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</si>
  <si>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</si>
  <si>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</si>
  <si>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</si>
  <si>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</si>
  <si>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</si>
  <si>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</si>
  <si>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</si>
  <si>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</si>
  <si>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</si>
  <si>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</si>
  <si>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</si>
  <si>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</si>
  <si>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</si>
  <si>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</si>
  <si>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</si>
  <si>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</si>
  <si>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</si>
  <si>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</si>
  <si>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</si>
  <si>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</si>
  <si>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</si>
  <si>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</si>
  <si>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</si>
  <si>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</si>
  <si>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</si>
  <si>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</si>
  <si>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</si>
  <si>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</si>
  <si>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</si>
  <si>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</si>
  <si>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</si>
  <si>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</si>
  <si>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</si>
  <si>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</si>
  <si>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</si>
  <si>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</si>
  <si>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</si>
  <si>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</si>
  <si>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</si>
  <si>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</si>
  <si>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</si>
  <si>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</si>
  <si>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</si>
  <si>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</si>
  <si>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</si>
  <si>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</si>
  <si>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</si>
  <si>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</si>
  <si>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</si>
  <si>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</si>
  <si>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</si>
  <si>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</si>
  <si>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</si>
  <si>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</si>
  <si>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</si>
  <si>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</si>
  <si>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</si>
  <si>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</si>
  <si>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</si>
  <si>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</si>
  <si>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</si>
  <si>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</si>
  <si>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</si>
  <si>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</si>
  <si>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</si>
  <si>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</si>
  <si>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</si>
  <si>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</si>
  <si>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</si>
  <si>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</si>
  <si>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</si>
  <si>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</si>
  <si>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</si>
  <si>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</si>
  <si>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</si>
  <si>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</si>
  <si>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</si>
  <si>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</si>
  <si>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</si>
  <si>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</si>
  <si>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</si>
  <si>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</si>
  <si>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</si>
  <si>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</si>
  <si>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</si>
  <si>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</si>
  <si>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</si>
  <si>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</si>
  <si>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</si>
  <si>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</si>
  <si>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</si>
  <si>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</si>
  <si>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</si>
  <si>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</si>
  <si>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</si>
  <si>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</si>
  <si>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</si>
  <si>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</si>
  <si>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</si>
  <si>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</si>
  <si>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</si>
  <si>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</si>
  <si>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</si>
  <si>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</si>
  <si>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</si>
  <si>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</si>
  <si>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</si>
  <si>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</si>
  <si>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</si>
  <si>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</si>
  <si>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</si>
  <si>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</si>
  <si>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</si>
  <si>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</si>
  <si>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</si>
  <si>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</si>
  <si>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</si>
  <si>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</si>
  <si>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</si>
  <si>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</si>
  <si>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</si>
  <si>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</si>
  <si>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</si>
  <si>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</si>
  <si>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</si>
  <si>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</si>
  <si>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</si>
  <si>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</si>
  <si>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</si>
  <si>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</si>
  <si>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</si>
  <si>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</si>
  <si>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</si>
  <si>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</si>
  <si>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</si>
  <si>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</si>
  <si>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</si>
  <si>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</si>
  <si>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</si>
  <si>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</si>
  <si>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</si>
  <si>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</si>
  <si>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</si>
  <si>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</si>
  <si>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</si>
  <si>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</si>
  <si>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</si>
  <si>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</si>
  <si>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</si>
  <si>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</si>
  <si>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</si>
  <si>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</si>
  <si>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</si>
  <si>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</si>
  <si>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</si>
  <si>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</si>
  <si>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</si>
  <si>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</si>
  <si>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</si>
  <si>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</si>
  <si>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</si>
  <si>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</si>
  <si>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</si>
  <si>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</si>
  <si>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</si>
  <si>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</si>
  <si>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</si>
  <si>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</si>
  <si>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</si>
  <si>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</si>
  <si>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</si>
  <si>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</si>
  <si>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</si>
  <si>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</si>
  <si>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</si>
  <si>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</si>
  <si>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</si>
  <si>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</si>
  <si>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</si>
  <si>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</si>
  <si>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</si>
  <si>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</si>
  <si>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</si>
  <si>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</si>
  <si>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</si>
  <si>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</si>
  <si>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</si>
  <si>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</si>
  <si>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</si>
  <si>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</si>
  <si>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</si>
  <si>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</si>
  <si>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</si>
  <si>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</si>
  <si>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</si>
  <si>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</si>
  <si>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</si>
  <si>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</si>
  <si>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</si>
  <si>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</si>
  <si>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</si>
  <si>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</si>
  <si>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</si>
  <si>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</si>
  <si>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</si>
  <si>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</si>
  <si>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</si>
  <si>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</si>
  <si>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</si>
  <si>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</si>
  <si>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</si>
  <si>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</si>
  <si>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</si>
  <si>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</si>
  <si>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</si>
  <si>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</si>
  <si>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</si>
  <si>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</si>
  <si>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</si>
  <si>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</si>
  <si>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</si>
  <si>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</si>
  <si>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</si>
  <si>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</si>
  <si>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</si>
  <si>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</si>
  <si>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</si>
  <si>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</si>
  <si>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</si>
  <si>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</si>
  <si>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</si>
  <si>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</si>
  <si>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</si>
  <si>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</si>
  <si>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</si>
  <si>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</si>
  <si>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</si>
  <si>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</si>
  <si>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</si>
  <si>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</si>
  <si>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</si>
  <si>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</si>
  <si>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</si>
  <si>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</si>
  <si>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</si>
  <si>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</si>
  <si>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</si>
  <si>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</si>
  <si>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</si>
  <si>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</si>
  <si>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</si>
  <si>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</si>
  <si>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</si>
  <si>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</si>
  <si>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</si>
  <si>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</si>
  <si>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</si>
  <si>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</si>
  <si>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</si>
  <si>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</si>
  <si>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</si>
  <si>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</si>
  <si>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</si>
  <si>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</si>
  <si>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</si>
  <si>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</si>
  <si>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</si>
  <si>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</si>
  <si>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</si>
  <si>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</si>
  <si>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</si>
  <si>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</si>
  <si>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</si>
  <si>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</si>
  <si>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</si>
  <si>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</si>
  <si>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</si>
  <si>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</si>
  <si>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</si>
  <si>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</si>
  <si>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</si>
  <si>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</si>
  <si>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</si>
  <si>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</si>
  <si>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</si>
  <si>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</si>
  <si>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</si>
  <si>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</si>
  <si>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</si>
  <si>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</si>
  <si>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</si>
  <si>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</si>
  <si>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</si>
  <si>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</si>
  <si>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</si>
  <si>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</si>
  <si>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</si>
  <si>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</si>
  <si>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</si>
  <si>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</si>
  <si>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</si>
  <si>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</si>
  <si>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</si>
  <si>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</si>
  <si>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</si>
  <si>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</si>
  <si>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</si>
  <si>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</si>
  <si>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</si>
  <si>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</si>
  <si>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</si>
  <si>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</si>
  <si>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</si>
  <si>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</si>
  <si>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</si>
  <si>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</si>
  <si>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</si>
  <si>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</si>
  <si>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</si>
  <si>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</si>
  <si>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</si>
  <si>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</si>
  <si>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</si>
  <si>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</si>
  <si>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</si>
  <si>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</si>
  <si>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</si>
  <si>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</si>
  <si>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</si>
  <si>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</si>
  <si>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</si>
  <si>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</si>
  <si>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</si>
  <si>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</si>
  <si>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</si>
  <si>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</si>
  <si>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</si>
  <si>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</si>
  <si>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</si>
  <si>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</si>
  <si>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</si>
  <si>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</si>
  <si>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</si>
  <si>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</si>
  <si>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</si>
  <si>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</si>
  <si>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</si>
  <si>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</si>
  <si>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</si>
  <si>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</si>
  <si>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</si>
  <si>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</si>
  <si>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</si>
  <si>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</si>
  <si>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</si>
  <si>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</si>
  <si>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</si>
  <si>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</si>
  <si>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</si>
  <si>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</si>
  <si>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</si>
  <si>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</si>
  <si>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</si>
  <si>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</si>
  <si>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</si>
  <si>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</si>
  <si>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</si>
  <si>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</si>
  <si>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+359/29210518</t>
  </si>
  <si>
    <t>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</si>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</sst>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23" sqref="B23: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E7">
      <selection activeCell="G12" sqref="G12:H1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9387</v>
      </c>
      <c r="D12" s="138">
        <v>9387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8163</v>
      </c>
      <c r="D18" s="138">
        <v>8163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17550</v>
      </c>
      <c r="D20" s="377">
        <f>SUM(D12:D19)</f>
        <v>17550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25773</v>
      </c>
      <c r="D21" s="267">
        <v>25890</v>
      </c>
      <c r="E21" s="76" t="s">
        <v>58</v>
      </c>
      <c r="F21" s="80" t="s">
        <v>59</v>
      </c>
      <c r="G21" s="138">
        <v>9347</v>
      </c>
      <c r="H21" s="138">
        <v>9347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16999</v>
      </c>
      <c r="H26" s="377">
        <f>H20+H21+H22</f>
        <v>16999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-15856</v>
      </c>
      <c r="H28" s="375">
        <f>SUM(H29:H31)</f>
        <v>-19596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10234+3740</f>
        <v>13974</v>
      </c>
      <c r="H29" s="137">
        <v>10234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3740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-368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-16224</v>
      </c>
      <c r="H34" s="377">
        <f>H28+H32+H33</f>
        <v>-15856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28541</v>
      </c>
      <c r="H37" s="379">
        <f>H26+H18+H34</f>
        <v>28909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6367</v>
      </c>
      <c r="H49" s="137">
        <v>6367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18102</v>
      </c>
      <c r="H50" s="375">
        <f>SUM(H44:H49)</f>
        <v>18102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1246</v>
      </c>
      <c r="H55" s="137">
        <v>1270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43323</v>
      </c>
      <c r="D56" s="381">
        <f>D20+D21+D22+D28+D33+D46+D52+D54+D55</f>
        <v>43440</v>
      </c>
      <c r="E56" s="87" t="s">
        <v>557</v>
      </c>
      <c r="F56" s="86" t="s">
        <v>172</v>
      </c>
      <c r="G56" s="378">
        <f>G50+G52+G53+G54+G55</f>
        <v>19348</v>
      </c>
      <c r="H56" s="379">
        <f>H50+H52+H53+H54+H55</f>
        <v>19372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>
        <v>243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1664</v>
      </c>
      <c r="H61" s="375">
        <f>SUM(H62:H68)</f>
        <v>1715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</v>
      </c>
      <c r="H64" s="138">
        <v>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559+928</f>
        <v>1487</v>
      </c>
      <c r="H65" s="138">
        <v>1487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132+7</f>
        <v>139</v>
      </c>
      <c r="H66" s="138">
        <v>172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26+3</f>
        <v>29</v>
      </c>
      <c r="H68" s="138">
        <v>31</v>
      </c>
    </row>
    <row r="69" spans="1:8" ht="15.75">
      <c r="A69" s="76" t="s">
        <v>210</v>
      </c>
      <c r="B69" s="78" t="s">
        <v>211</v>
      </c>
      <c r="C69" s="138">
        <v>2424</v>
      </c>
      <c r="D69" s="138">
        <v>2860</v>
      </c>
      <c r="E69" s="142" t="s">
        <v>79</v>
      </c>
      <c r="F69" s="80" t="s">
        <v>216</v>
      </c>
      <c r="G69" s="138">
        <f>41+715+208+491-15</f>
        <v>1440</v>
      </c>
      <c r="H69" s="138">
        <v>1445</v>
      </c>
    </row>
    <row r="70" spans="1:8" ht="15.75">
      <c r="A70" s="76" t="s">
        <v>214</v>
      </c>
      <c r="B70" s="78" t="s">
        <v>215</v>
      </c>
      <c r="C70" s="138">
        <v>5044</v>
      </c>
      <c r="D70" s="138">
        <v>4950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3104</v>
      </c>
      <c r="H71" s="377">
        <f>H59+H60+H61+H69+H70</f>
        <v>3403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9</v>
      </c>
      <c r="D73" s="138">
        <v>287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154+5</f>
        <v>159</v>
      </c>
      <c r="D75" s="138">
        <v>129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7636</v>
      </c>
      <c r="D76" s="377">
        <f>SUM(D68:D75)</f>
        <v>8226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3104</v>
      </c>
      <c r="H79" s="379">
        <f>H71+H73+H75+H77</f>
        <v>3403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7670</v>
      </c>
      <c r="D94" s="381">
        <f>D65+D76+D85+D92+D93</f>
        <v>8244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50993</v>
      </c>
      <c r="D95" s="383">
        <f>D94+D56</f>
        <v>51684</v>
      </c>
      <c r="E95" s="169" t="s">
        <v>633</v>
      </c>
      <c r="F95" s="280" t="s">
        <v>268</v>
      </c>
      <c r="G95" s="382">
        <f>G37+G40+G56+G79</f>
        <v>50993</v>
      </c>
      <c r="H95" s="383">
        <f>H37+H40+H56+H79</f>
        <v>51684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D24">
      <selection activeCell="E25" sqref="E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6">
        <v>48</v>
      </c>
      <c r="E13" s="135" t="s">
        <v>281</v>
      </c>
      <c r="F13" s="180" t="s">
        <v>282</v>
      </c>
      <c r="G13" s="256"/>
      <c r="H13" s="257">
        <v>115</v>
      </c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</v>
      </c>
      <c r="D15" s="256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115</v>
      </c>
    </row>
    <row r="17" spans="1:8" ht="31.5">
      <c r="A17" s="135" t="s">
        <v>293</v>
      </c>
      <c r="B17" s="131" t="s">
        <v>294</v>
      </c>
      <c r="C17" s="256"/>
      <c r="D17" s="256">
        <v>162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4+126</f>
        <v>130</v>
      </c>
      <c r="D19" s="256">
        <v>10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205</v>
      </c>
      <c r="D22" s="408">
        <f>SUM(D12:D18)+D19</f>
        <v>232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160</v>
      </c>
      <c r="D25" s="257">
        <v>174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163</v>
      </c>
      <c r="D29" s="408">
        <f>SUM(D25:D28)</f>
        <v>177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368</v>
      </c>
      <c r="D31" s="414">
        <f>D29+D22</f>
        <v>409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368</v>
      </c>
      <c r="H33" s="408">
        <f>IF((D31-H31)&gt;0,D31-H31,0)</f>
        <v>294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368</v>
      </c>
      <c r="D36" s="416">
        <f>D31-D34+D35</f>
        <v>409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115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368</v>
      </c>
      <c r="H37" s="194">
        <f>IF((D36-H36)&gt;0,D36-H36,0)</f>
        <v>294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368</v>
      </c>
      <c r="H42" s="184">
        <f>IF(H37&gt;0,IF(D38+H37&lt;0,0,D38+H37),IF(D37-D38&lt;0,D38-D37,0))</f>
        <v>294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368</v>
      </c>
      <c r="H44" s="208">
        <f>IF(D42=0,IF(H42-H43&gt;0,H42-H43+D43,0),IF(D42-D43&lt;0,D43-D42+H43,0))</f>
        <v>294</v>
      </c>
    </row>
    <row r="45" spans="1:8" ht="16.5" thickBot="1">
      <c r="A45" s="210" t="s">
        <v>371</v>
      </c>
      <c r="B45" s="211" t="s">
        <v>372</v>
      </c>
      <c r="C45" s="409">
        <f>C36+C38+C42</f>
        <v>368</v>
      </c>
      <c r="D45" s="410">
        <f>D36+D38+D42</f>
        <v>409</v>
      </c>
      <c r="E45" s="210" t="s">
        <v>373</v>
      </c>
      <c r="F45" s="212" t="s">
        <v>374</v>
      </c>
      <c r="G45" s="409">
        <f>G42+G36</f>
        <v>368</v>
      </c>
      <c r="H45" s="410">
        <f>H42+H36</f>
        <v>409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C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</v>
      </c>
      <c r="D11" s="137">
        <v>397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-155</v>
      </c>
      <c r="D12" s="137">
        <v>-69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-42</v>
      </c>
      <c r="D14" s="137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278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-53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55</v>
      </c>
      <c r="D21" s="438">
        <f>SUM(D11:D20)</f>
        <v>312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-39</v>
      </c>
      <c r="D38" s="137">
        <v>-104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-194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</v>
      </c>
      <c r="D43" s="440">
        <f>SUM(D35:D42)</f>
        <v>-298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</v>
      </c>
      <c r="D44" s="247">
        <f>D43+D33+D21</f>
        <v>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</v>
      </c>
      <c r="D46" s="251">
        <f>D45+D44</f>
        <v>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34</v>
      </c>
      <c r="D47" s="238">
        <v>16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10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9347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13974</v>
      </c>
      <c r="J13" s="363">
        <f>'1-Баланс'!H30+'1-Баланс'!H33</f>
        <v>-29830</v>
      </c>
      <c r="K13" s="364"/>
      <c r="L13" s="363">
        <f>SUM(C13:K13)</f>
        <v>28909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9347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13974</v>
      </c>
      <c r="J17" s="432">
        <f t="shared" si="2"/>
        <v>-29830</v>
      </c>
      <c r="K17" s="432">
        <f t="shared" si="2"/>
        <v>0</v>
      </c>
      <c r="L17" s="363">
        <f t="shared" si="1"/>
        <v>28909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-368</v>
      </c>
      <c r="K18" s="364"/>
      <c r="L18" s="363">
        <f t="shared" si="1"/>
        <v>-368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9347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13974</v>
      </c>
      <c r="J31" s="432">
        <f t="shared" si="6"/>
        <v>-30198</v>
      </c>
      <c r="K31" s="432">
        <f t="shared" si="6"/>
        <v>0</v>
      </c>
      <c r="L31" s="363">
        <f t="shared" si="1"/>
        <v>28541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9347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13974</v>
      </c>
      <c r="J34" s="366">
        <f t="shared" si="7"/>
        <v>-30198</v>
      </c>
      <c r="K34" s="366">
        <f t="shared" si="7"/>
        <v>0</v>
      </c>
      <c r="L34" s="430">
        <f t="shared" si="1"/>
        <v>28541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18" sqref="A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50993</v>
      </c>
      <c r="D6" s="454">
        <f aca="true" t="shared" si="0" ref="D6:D15">C6-E6</f>
        <v>0</v>
      </c>
      <c r="E6" s="453">
        <f>'1-Баланс'!G95</f>
        <v>50993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28541</v>
      </c>
      <c r="D7" s="454">
        <f t="shared" si="0"/>
        <v>775</v>
      </c>
      <c r="E7" s="453">
        <f>'1-Баланс'!G18</f>
        <v>27766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-368</v>
      </c>
      <c r="D8" s="454">
        <f t="shared" si="0"/>
        <v>0</v>
      </c>
      <c r="E8" s="453">
        <f>ABS('2-Отчет за доходите'!C44)-ABS('2-Отчет за доходите'!G44)</f>
        <v>-368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</v>
      </c>
      <c r="D9" s="454">
        <f t="shared" si="0"/>
        <v>0</v>
      </c>
      <c r="E9" s="453">
        <f>'3-Отчет за паричния поток'!C45</f>
        <v>18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34</v>
      </c>
      <c r="D10" s="454">
        <f t="shared" si="0"/>
        <v>0</v>
      </c>
      <c r="E10" s="453">
        <f>'3-Отчет за паричния поток'!C46</f>
        <v>34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28541</v>
      </c>
      <c r="D11" s="454">
        <f t="shared" si="0"/>
        <v>0</v>
      </c>
      <c r="E11" s="453">
        <f>'4-Отчет за собствения капитал'!L34</f>
        <v>28541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-0.012893731824392978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-0.01639052200249421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-0.007216676798776303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2.471005154639175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2.471005154639175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0.01095360824742268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0.01095360824742268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0.40401762408903924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0.7866577905469324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0.4402957268644716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0.00560597035843173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140.325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9387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8163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17550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25773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43323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2424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5044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9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159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7636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7670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50993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9347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16999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-15856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13974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-368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-16224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28541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6367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18102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1246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19348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1664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1487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139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29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1440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3104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3104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50993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130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205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160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163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368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368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368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368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368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368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368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-155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-42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278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-53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55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-39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9347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9347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9347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9347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13974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13974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13974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13974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-368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-30198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-30198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28909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28909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-368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28541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28541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2022-06-22T06:42:55Z</dcterms:modified>
  <cp:category/>
  <cp:version/>
  <cp:contentType/>
  <cp:contentStatus/>
</cp:coreProperties>
</file>